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март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J23" i="219" l="1"/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<sst xmlns="http://schemas.openxmlformats.org/spreadsheetml/2006/main" count="6583" uniqueCount="691">
  <si>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</si>
  <si>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</si>
  <si>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</si>
  <si>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</si>
  <si>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</si>
  <si>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</si>
  <si>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</si>
  <si>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</si>
  <si>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</si>
  <si>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</si>
  <si>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</si>
  <si>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</si>
  <si>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</si>
  <si>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</si>
  <si>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</si>
  <si>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</si>
  <si>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</si>
  <si>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</si>
  <si>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</si>
  <si>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</si>
  <si>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</si>
  <si>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</si>
  <si>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</si>
  <si>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</si>
  <si>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</si>
  <si>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</si>
  <si>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</si>
  <si>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</si>
  <si>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</si>
  <si>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</si>
  <si>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</si>
  <si>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</si>
  <si>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</si>
  <si>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</si>
  <si>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</si>
  <si>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</si>
  <si>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</si>
  <si>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</si>
  <si>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</si>
  <si>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</si>
  <si>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</si>
  <si>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</si>
  <si>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</si>
  <si>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</si>
  <si>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</si>
  <si>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</si>
  <si>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</si>
  <si>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</si>
  <si>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</si>
  <si>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</si>
  <si>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</si>
  <si>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</si>
  <si>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</si>
  <si>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</si>
  <si>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</si>
  <si>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</si>
  <si>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</si>
  <si>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</si>
  <si>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</si>
  <si>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</si>
  <si>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</si>
  <si>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</si>
  <si>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</si>
  <si>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</si>
  <si>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</si>
  <si>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</si>
  <si>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</si>
  <si>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</si>
  <si>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</si>
  <si>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</si>
  <si>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</si>
  <si>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</si>
  <si>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</si>
  <si>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</si>
  <si>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</si>
  <si>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</si>
  <si>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</si>
  <si>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</si>
  <si>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</si>
  <si>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</si>
  <si>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</si>
  <si>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</si>
  <si>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</si>
  <si>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</si>
  <si>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</si>
  <si>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</si>
  <si>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</si>
  <si>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</si>
  <si>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</si>
  <si>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</si>
  <si>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</si>
  <si>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</si>
  <si>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</si>
  <si>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</si>
  <si>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</si>
  <si>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</si>
  <si>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</si>
  <si>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</si>
  <si>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</si>
  <si>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</si>
  <si>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</si>
  <si>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</si>
  <si>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</si>
  <si>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</si>
  <si>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</si>
  <si>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</si>
  <si>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</si>
  <si>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</si>
  <si>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</si>
  <si>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</si>
  <si>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</si>
  <si>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</si>
  <si>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</si>
  <si>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</si>
  <si>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</si>
  <si>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</si>
  <si>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</si>
  <si>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</si>
  <si>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</si>
  <si>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</si>
  <si>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</si>
  <si>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</si>
  <si>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</si>
  <si>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</si>
  <si>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</si>
  <si>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</si>
  <si>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</si>
  <si>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</si>
  <si>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</si>
  <si>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</si>
  <si>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</si>
  <si>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</si>
  <si>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</si>
  <si>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</si>
  <si>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</si>
  <si>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</si>
  <si>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</si>
  <si>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</si>
  <si>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</si>
  <si>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</si>
  <si>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</si>
  <si>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</si>
  <si>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</si>
  <si>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</si>
  <si>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</si>
  <si>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</si>
  <si>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</si>
  <si>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</si>
  <si>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</si>
  <si>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</si>
  <si>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</si>
  <si>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</si>
  <si>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</si>
  <si>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</si>
  <si>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</si>
  <si>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</si>
  <si>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</si>
  <si>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</si>
  <si>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</si>
  <si>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</si>
  <si>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</si>
  <si>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</si>
  <si>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</si>
  <si>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</si>
  <si>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</si>
  <si>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</si>
  <si>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</si>
  <si>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</si>
  <si>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</si>
  <si>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</si>
  <si>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</si>
  <si>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</si>
  <si>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</si>
  <si>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</si>
  <si>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</si>
  <si>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</si>
  <si>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</si>
  <si>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</si>
  <si>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</si>
  <si>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</si>
  <si>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</si>
  <si>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</si>
  <si>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</si>
  <si>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</si>
  <si>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</si>
  <si>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</si>
  <si>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</si>
  <si>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</si>
  <si>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</si>
  <si>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</si>
  <si>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</si>
  <si>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</si>
  <si>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</si>
  <si>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</si>
  <si>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</si>
  <si>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</si>
  <si>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</si>
  <si>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</si>
  <si>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</si>
  <si>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</si>
  <si>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</si>
  <si>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</si>
  <si>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</si>
  <si>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</si>
  <si>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</si>
  <si>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</si>
  <si>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</si>
  <si>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</si>
  <si>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</si>
  <si>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</si>
  <si>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</si>
  <si>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</si>
  <si>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</si>
  <si>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</si>
  <si>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</si>
  <si>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</si>
  <si>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</si>
  <si>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</si>
  <si>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</si>
  <si>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</si>
  <si>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</si>
  <si>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</si>
  <si>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</si>
  <si>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</si>
  <si>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</si>
  <si>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</si>
  <si>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</si>
  <si>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</si>
  <si>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</si>
  <si>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</si>
  <si>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</si>
  <si>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</si>
  <si>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</si>
  <si>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</si>
  <si>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</si>
  <si>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</si>
  <si>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</si>
  <si>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</si>
  <si>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</si>
  <si>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</si>
  <si>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</si>
  <si>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</si>
  <si>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</si>
  <si>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</si>
  <si>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</si>
  <si>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</si>
  <si>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</si>
  <si>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</si>
  <si>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</si>
  <si>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</si>
  <si>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</si>
  <si>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</si>
  <si>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</si>
  <si>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</si>
  <si>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</si>
  <si>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</si>
  <si>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</si>
  <si>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</si>
  <si>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</si>
  <si>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</si>
  <si>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</si>
  <si>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</si>
  <si>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</si>
  <si>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</si>
  <si>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</si>
  <si>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</si>
  <si>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</si>
  <si>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</si>
  <si>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</si>
  <si>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</si>
  <si>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</si>
  <si>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</si>
  <si>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</si>
  <si>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</si>
  <si>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</si>
  <si>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</si>
  <si>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</si>
  <si>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</si>
  <si>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</si>
  <si>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</si>
  <si>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</si>
  <si>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</si>
  <si>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</si>
  <si>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</si>
  <si>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</si>
  <si>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</si>
  <si>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</si>
  <si>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</si>
  <si>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</si>
  <si>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</si>
  <si>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</si>
  <si>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</si>
  <si>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</si>
  <si>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</si>
  <si>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</si>
  <si>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</si>
  <si>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</si>
  <si>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</si>
  <si>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</si>
  <si>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</si>
  <si>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</si>
  <si>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</si>
  <si>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</si>
  <si>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</si>
  <si>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</si>
  <si>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</si>
  <si>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</si>
  <si>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</si>
  <si>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</si>
  <si>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</si>
  <si>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</si>
  <si>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</si>
  <si>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</si>
  <si>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</si>
  <si>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</si>
  <si>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</si>
  <si>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</si>
  <si>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</si>
  <si>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</si>
  <si>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</si>
  <si>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</si>
  <si>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</si>
  <si>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</si>
  <si>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</si>
  <si>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</si>
  <si>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</si>
  <si>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</si>
  <si>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</si>
  <si>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</si>
  <si>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</si>
  <si>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</si>
  <si>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</si>
  <si>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</si>
  <si>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</si>
  <si>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</si>
  <si>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</si>
  <si>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</si>
  <si>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</si>
  <si>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</si>
  <si>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</si>
  <si>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</si>
  <si>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</si>
  <si>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</si>
  <si>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</si>
  <si>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</si>
  <si>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</si>
  <si>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</si>
  <si>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</si>
  <si>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</si>
  <si>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</si>
  <si>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</si>
  <si>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</si>
  <si>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</si>
  <si>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</si>
  <si>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</si>
  <si>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</si>
  <si>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</si>
  <si>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</si>
  <si>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</si>
  <si>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</si>
  <si>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</si>
  <si>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</si>
  <si>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</si>
  <si>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</si>
  <si>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</si>
  <si>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</si>
  <si>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</si>
  <si>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</si>
  <si>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</si>
  <si>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</si>
  <si>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</si>
  <si>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</si>
  <si>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</si>
  <si>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</si>
  <si>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</si>
  <si>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</si>
  <si>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</si>
  <si>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</si>
  <si>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</si>
  <si>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</si>
  <si>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</si>
  <si>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</si>
  <si>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</si>
  <si>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</si>
  <si>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</si>
  <si>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</si>
  <si>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</si>
  <si>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</si>
  <si>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</si>
  <si>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</si>
  <si>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</si>
  <si>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</si>
  <si>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</si>
  <si>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</si>
  <si>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</si>
  <si>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</si>
  <si>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</si>
  <si>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</si>
  <si>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</si>
  <si>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</si>
  <si>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</si>
  <si>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</si>
  <si>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</si>
  <si>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</si>
  <si>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</si>
  <si>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</si>
  <si>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</si>
  <si>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</si>
  <si>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</si>
  <si>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</si>
  <si>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</si>
  <si>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</si>
  <si>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</si>
  <si>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</si>
  <si>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</si>
  <si>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</si>
  <si>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</si>
  <si>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</si>
  <si>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</si>
  <si>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</si>
  <si>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</si>
  <si>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</si>
  <si>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</si>
  <si>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</si>
  <si>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</si>
  <si>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</si>
  <si>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</si>
  <si>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</si>
  <si>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</si>
  <si>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</si>
  <si>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</si>
  <si>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</si>
  <si>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</si>
  <si>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</si>
  <si>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</si>
  <si>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</si>
  <si>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</si>
  <si>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</si>
  <si>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</si>
  <si>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</si>
  <si>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</si>
  <si>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</si>
  <si>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</si>
  <si>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</si>
  <si>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</si>
  <si>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</si>
  <si>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</si>
  <si>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</si>
  <si>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</si>
  <si>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</si>
  <si>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</si>
  <si>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</si>
  <si>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</si>
  <si>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</si>
  <si>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</si>
  <si>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</si>
  <si>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</si>
  <si>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</si>
  <si>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</si>
  <si>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</si>
  <si>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</si>
  <si>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</si>
  <si>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</si>
  <si>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</si>
  <si>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</si>
  <si>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</si>
  <si>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</si>
  <si>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</si>
  <si>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</si>
  <si>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</si>
  <si>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</si>
  <si>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</si>
  <si>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</si>
  <si>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</si>
  <si>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</si>
  <si>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</si>
  <si>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</si>
  <si>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</si>
  <si>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</si>
  <si>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</si>
  <si>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</si>
  <si>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</si>
  <si>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</si>
  <si>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</si>
  <si>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</si>
  <si>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</si>
  <si>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</si>
  <si>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</si>
  <si>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</si>
  <si>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</si>
  <si>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</si>
  <si>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</si>
  <si>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</si>
  <si>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</si>
  <si>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</si>
  <si>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</si>
  <si>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</si>
  <si>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</si>
  <si>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</si>
  <si>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</si>
  <si>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</si>
  <si>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</si>
  <si>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</si>
  <si>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</si>
  <si>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</si>
  <si>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</si>
  <si>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</si>
  <si>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</si>
  <si>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</si>
  <si>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</si>
  <si>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</si>
  <si>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</si>
  <si>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</si>
  <si>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</si>
  <si>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</si>
  <si>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</si>
  <si>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</si>
  <si>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</si>
  <si>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</si>
  <si>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</si>
  <si>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</si>
  <si>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</si>
  <si>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</si>
  <si>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</si>
  <si>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</si>
  <si>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</si>
  <si>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</si>
  <si>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</si>
  <si>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</si>
  <si>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</si>
  <si>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</si>
  <si>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</si>
  <si>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</si>
  <si>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</si>
  <si>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</si>
  <si>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</si>
  <si>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</si>
  <si>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</si>
  <si>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</si>
  <si>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</si>
  <si>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</si>
  <si>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</si>
  <si>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</si>
  <si>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</si>
  <si>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</si>
  <si>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</si>
  <si>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</si>
  <si>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</si>
  <si>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</si>
  <si>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</si>
  <si>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</si>
  <si>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</si>
  <si>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</si>
  <si>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</si>
  <si>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</si>
  <si>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</si>
  <si>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</si>
  <si>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</si>
  <si>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</si>
  <si>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</si>
  <si>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</si>
  <si>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</si>
  <si>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</si>
  <si>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</si>
  <si>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</si>
  <si>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</si>
  <si>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</si>
  <si>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</si>
  <si>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</si>
  <si>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</si>
  <si>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</si>
  <si>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</si>
  <si>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</si>
  <si>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</si>
  <si>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</si>
  <si>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</si>
  <si>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</si>
  <si>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</si>
  <si>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</si>
  <si>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</si>
  <si>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</si>
  <si>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</si>
  <si>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</si>
  <si>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</si>
  <si>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</si>
  <si>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</si>
  <si>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</si>
  <si>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</si>
  <si>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</si>
  <si>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</si>
  <si>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</si>
  <si>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</si>
  <si>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</si>
  <si>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</si>
  <si>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</si>
  <si>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</si>
  <si>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</si>
  <si>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</si>
  <si>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</si>
  <si>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</si>
  <si>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</si>
  <si>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</si>
  <si>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</si>
  <si>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</si>
  <si>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</si>
  <si>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</si>
  <si>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</si>
  <si>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</si>
  <si>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</si>
  <si>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</si>
  <si>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</si>
  <si>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</si>
  <si>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</si>
  <si>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</si>
  <si>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</si>
  <si>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</si>
  <si>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</si>
  <si>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</si>
  <si>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</si>
  <si>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</si>
  <si>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</si>
  <si>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</si>
  <si>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</si>
  <si>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</si>
  <si>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</si>
  <si>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</si>
  <si>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</si>
  <si>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</si>
  <si>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</si>
  <si>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</si>
  <si>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</si>
  <si>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</si>
  <si>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</si>
  <si>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</si>
  <si>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</si>
  <si>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</si>
  <si>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</si>
  <si>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</si>
  <si>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</si>
  <si>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</si>
  <si>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</si>
  <si>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</si>
  <si>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</si>
  <si>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</si>
  <si>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</si>
  <si>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</si>
  <si>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</si>
  <si>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</si>
  <si>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</si>
  <si>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</si>
  <si>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</si>
  <si>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</si>
  <si>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</si>
  <si>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</si>
  <si>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</si>
  <si>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</si>
  <si>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</si>
  <si>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</si>
  <si>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</si>
  <si>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</si>
  <si>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</si>
  <si>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</si>
  <si>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</si>
  <si>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</si>
  <si>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</si>
  <si>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</si>
  <si>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</si>
  <si>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</si>
  <si>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</si>
  <si>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</si>
  <si>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</si>
  <si>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</si>
  <si>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</si>
  <si>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</si>
  <si>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</si>
  <si>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</si>
  <si>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</si>
  <si>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</si>
  <si>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</si>
  <si>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</si>
  <si>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</si>
  <si>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</si>
  <si>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</si>
  <si>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</si>
  <si>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</si>
  <si>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</si>
  <si>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</si>
  <si>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</si>
  <si>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</si>
  <si>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</si>
  <si>
    <t>Гаврищук Игорь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</si>
</sst>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24" sqref="G24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4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682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683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690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681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688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684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689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4" sqref="Q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Март 2017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Март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41.638999999999996</v>
      </c>
      <c r="G20" s="48">
        <f t="shared" si="0"/>
        <v>41.638999999999996</v>
      </c>
      <c r="H20" s="48">
        <f t="shared" si="0"/>
        <v>0.05</v>
      </c>
      <c r="I20" s="48">
        <f t="shared" si="0"/>
        <v>0</v>
      </c>
      <c r="J20" s="48">
        <f t="shared" si="0"/>
        <v>2.3010000000000002</v>
      </c>
      <c r="K20" s="48">
        <f t="shared" si="0"/>
        <v>39.287999999999997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1.8091750318211293</v>
      </c>
      <c r="R20" s="48">
        <f>IF(L20=0,0,U20/L20)</f>
        <v>0</v>
      </c>
      <c r="S20" s="48">
        <f>SUM(S21:S24)</f>
        <v>75.332239149999992</v>
      </c>
      <c r="T20" s="48">
        <f>SUM(T21:T24)</f>
        <v>75.332239149999992</v>
      </c>
      <c r="U20" s="48">
        <f>SUM(U21:U24)</f>
        <v>0</v>
      </c>
      <c r="V20" s="48">
        <f>SUM(V21:V24)</f>
        <v>0</v>
      </c>
      <c r="W20" s="131">
        <f>SUM(W21:W24)</f>
        <v>75.332239149999992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685</v>
      </c>
      <c r="D22" s="144" t="s">
        <v>686</v>
      </c>
      <c r="E22" s="58" t="s">
        <v>248</v>
      </c>
      <c r="F22" s="48">
        <f>G22+L22</f>
        <v>39.287999999999997</v>
      </c>
      <c r="G22" s="48">
        <f>H22+I22+J22+K22</f>
        <v>39.287999999999997</v>
      </c>
      <c r="H22" s="56"/>
      <c r="I22" s="56"/>
      <c r="J22" s="56"/>
      <c r="K22" s="56">
        <v>39.287999999999997</v>
      </c>
      <c r="L22" s="48">
        <f>M22+N22+O22+P22</f>
        <v>0</v>
      </c>
      <c r="M22" s="56"/>
      <c r="N22" s="56"/>
      <c r="O22" s="56"/>
      <c r="P22" s="56"/>
      <c r="Q22" s="56">
        <v>1.78871</v>
      </c>
      <c r="R22" s="56"/>
      <c r="S22" s="48">
        <f>T22+U22</f>
        <v>70.27483848</v>
      </c>
      <c r="T22" s="56">
        <f>K22*Q22</f>
        <v>70.27483848</v>
      </c>
      <c r="U22" s="56">
        <f>P22*R22</f>
        <v>0</v>
      </c>
      <c r="V22" s="56"/>
      <c r="W22" s="57">
        <f>S22-V22</f>
        <v>70.27483848</v>
      </c>
      <c r="X22" s="143"/>
    </row>
    <row r="23" spans="1:24" ht="30" customHeight="1" x14ac:dyDescent="0.2">
      <c r="C23" s="151" t="s">
        <v>685</v>
      </c>
      <c r="D23" s="144" t="s">
        <v>687</v>
      </c>
      <c r="E23" s="58" t="s">
        <v>271</v>
      </c>
      <c r="F23" s="48">
        <f>G23+L23</f>
        <v>2.351</v>
      </c>
      <c r="G23" s="48">
        <f>H23+I23+J23+K23</f>
        <v>2.351</v>
      </c>
      <c r="H23" s="56">
        <v>0.05</v>
      </c>
      <c r="I23" s="56"/>
      <c r="J23" s="56">
        <f>1.087+0.888+0.326</f>
        <v>2.3010000000000002</v>
      </c>
      <c r="K23" s="56"/>
      <c r="L23" s="48">
        <f>M23+N23+O23+P23</f>
        <v>0</v>
      </c>
      <c r="M23" s="56"/>
      <c r="N23" s="56"/>
      <c r="O23" s="56"/>
      <c r="P23" s="56"/>
      <c r="Q23" s="56">
        <v>2.15117</v>
      </c>
      <c r="R23" s="56"/>
      <c r="S23" s="48">
        <f>T23+U23</f>
        <v>5.0574006699999998</v>
      </c>
      <c r="T23" s="56">
        <f>H23*Q23+J23*Q23</f>
        <v>5.0574006699999998</v>
      </c>
      <c r="U23" s="56">
        <f>M23*R23+O23*R23</f>
        <v>0</v>
      </c>
      <c r="V23" s="56"/>
      <c r="W23" s="57">
        <f>S23-V23</f>
        <v>5.0574006699999998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2017-04-18T11:20:26Z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