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ocuments\"/>
    </mc:Choice>
  </mc:AlternateContent>
  <bookViews>
    <workbookView xWindow="90" yWindow="60" windowWidth="28740" windowHeight="6600" tabRatio="849" activeTab="3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T23" i="219" l="1"/>
  <c r="U23" i="219"/>
  <c r="T22" i="219"/>
  <c r="L23" i="219"/>
  <c r="G23" i="219"/>
  <c r="S22" i="219"/>
  <c r="W22" i="219" s="1"/>
  <c r="L22" i="219"/>
  <c r="G22" i="219"/>
  <c r="F22" i="219" s="1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G3" i="118" l="1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<sst xmlns="http://schemas.openxmlformats.org/spreadsheetml/2006/main" count="6583" uniqueCount="691">
  <si>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</si>
  <si>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</si>
  <si>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</si>
  <si>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</si>
  <si>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</si>
  <si>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</si>
  <si>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</si>
  <si>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</si>
  <si>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</si>
  <si>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</si>
  <si>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</si>
  <si>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</si>
  <si>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</si>
  <si>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</si>
  <si>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</si>
  <si>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</si>
  <si>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</si>
  <si>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</si>
  <si>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</si>
  <si>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</si>
  <si>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</si>
  <si>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</si>
  <si>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</si>
  <si>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</si>
  <si>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</si>
  <si>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</si>
  <si>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</si>
  <si>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</si>
  <si>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</si>
  <si>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</si>
  <si>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</si>
  <si>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</si>
  <si>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</si>
  <si>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</si>
  <si>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</si>
  <si>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</si>
  <si>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</si>
  <si>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</si>
  <si>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</si>
  <si>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</si>
  <si>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</si>
  <si>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</si>
  <si>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</si>
  <si>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</si>
  <si>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</si>
  <si>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</si>
  <si>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</si>
  <si>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</si>
  <si>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</si>
  <si>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</si>
  <si>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</si>
  <si>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</si>
  <si>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</si>
  <si>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</si>
  <si>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</si>
  <si>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</si>
  <si>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</si>
  <si>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</si>
  <si>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</si>
  <si>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</si>
  <si>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</si>
  <si>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</si>
  <si>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</si>
  <si>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</si>
  <si>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</si>
  <si>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</si>
  <si>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</si>
  <si>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</si>
  <si>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</si>
  <si>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</si>
  <si>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</si>
  <si>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</si>
  <si>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</si>
  <si>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</si>
  <si>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</si>
  <si>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</si>
  <si>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</si>
  <si>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</si>
  <si>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</si>
  <si>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</si>
  <si>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</si>
  <si>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</si>
  <si>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</si>
  <si>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</si>
  <si>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</si>
  <si>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</si>
  <si>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</si>
  <si>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</si>
  <si>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</si>
  <si>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</si>
  <si>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</si>
  <si>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</si>
  <si>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</si>
  <si>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</si>
  <si>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</si>
  <si>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</si>
  <si>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</si>
  <si>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</si>
  <si>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</si>
  <si>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</si>
  <si>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</si>
  <si>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</si>
  <si>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</si>
  <si>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</si>
  <si>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</si>
  <si>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</si>
  <si>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</si>
  <si>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</si>
  <si>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</si>
  <si>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</si>
  <si>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</si>
  <si>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</si>
  <si>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</si>
  <si>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</si>
  <si>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</si>
  <si>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</si>
  <si>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</si>
  <si>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</si>
  <si>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</si>
  <si>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</si>
  <si>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</si>
  <si>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</si>
  <si>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</si>
  <si>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</si>
  <si>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</si>
  <si>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</si>
  <si>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</si>
  <si>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</si>
  <si>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</si>
  <si>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</si>
  <si>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</si>
  <si>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</si>
  <si>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</si>
  <si>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</si>
  <si>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</si>
  <si>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</si>
  <si>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</si>
  <si>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</si>
  <si>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</si>
  <si>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</si>
  <si>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</si>
  <si>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</si>
  <si>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</si>
  <si>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</si>
  <si>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</si>
  <si>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</si>
  <si>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</si>
  <si>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</si>
  <si>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</si>
  <si>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</si>
  <si>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</si>
  <si>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</si>
  <si>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</si>
  <si>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</si>
  <si>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</si>
  <si>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</si>
  <si>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</si>
  <si>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</si>
  <si>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</si>
  <si>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</si>
  <si>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</si>
  <si>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</si>
  <si>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</si>
  <si>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</si>
  <si>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</si>
  <si>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</si>
  <si>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</si>
  <si>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</si>
  <si>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</si>
  <si>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</si>
  <si>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</si>
  <si>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</si>
  <si>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</si>
  <si>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</si>
  <si>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</si>
  <si>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</si>
  <si>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</si>
  <si>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</si>
  <si>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</si>
  <si>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</si>
  <si>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</si>
  <si>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</si>
  <si>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</si>
  <si>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</si>
  <si>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</si>
  <si>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</si>
  <si>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</si>
  <si>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</si>
  <si>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</si>
  <si>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</si>
  <si>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</si>
  <si>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</si>
  <si>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</si>
  <si>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</si>
  <si>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</si>
  <si>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</si>
  <si>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</si>
  <si>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</si>
  <si>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</si>
  <si>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</si>
  <si>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</si>
  <si>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</si>
  <si>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</si>
  <si>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</si>
  <si>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</si>
  <si>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</si>
  <si>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</si>
  <si>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</si>
  <si>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</si>
  <si>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</si>
  <si>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</si>
  <si>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</si>
  <si>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</si>
  <si>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</si>
  <si>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</si>
  <si>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</si>
  <si>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</si>
  <si>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</si>
  <si>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</si>
  <si>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</si>
  <si>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</si>
  <si>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</si>
  <si>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</si>
  <si>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</si>
  <si>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</si>
  <si>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</si>
  <si>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</si>
  <si>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</si>
  <si>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</si>
  <si>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</si>
  <si>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</si>
  <si>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</si>
  <si>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</si>
  <si>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</si>
  <si>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</si>
  <si>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</si>
  <si>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</si>
  <si>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</si>
  <si>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</si>
  <si>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</si>
  <si>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</si>
  <si>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</si>
  <si>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</si>
  <si>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</si>
  <si>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</si>
  <si>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</si>
  <si>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</si>
  <si>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</si>
  <si>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</si>
  <si>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</si>
  <si>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</si>
  <si>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</si>
  <si>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</si>
  <si>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</si>
  <si>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</si>
  <si>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</si>
  <si>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</si>
  <si>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</si>
  <si>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</si>
  <si>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</si>
  <si>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</si>
  <si>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</si>
  <si>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</si>
  <si>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</si>
  <si>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</si>
  <si>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</si>
  <si>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</si>
  <si>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</si>
  <si>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</si>
  <si>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</si>
  <si>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</si>
  <si>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</si>
  <si>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</si>
  <si>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</si>
  <si>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</si>
  <si>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</si>
  <si>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</si>
  <si>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</si>
  <si>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</si>
  <si>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</si>
  <si>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</si>
  <si>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</si>
  <si>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</si>
  <si>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</si>
  <si>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</si>
  <si>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</si>
  <si>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</si>
  <si>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</si>
  <si>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</si>
  <si>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</si>
  <si>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</si>
  <si>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</si>
  <si>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</si>
  <si>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</si>
  <si>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</si>
  <si>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</si>
  <si>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</si>
  <si>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</si>
  <si>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</si>
  <si>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</si>
  <si>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</si>
  <si>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</si>
  <si>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</si>
  <si>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</si>
  <si>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</si>
  <si>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</si>
  <si>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</si>
  <si>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</si>
  <si>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</si>
  <si>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</si>
  <si>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</si>
  <si>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</si>
  <si>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</si>
  <si>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</si>
  <si>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</si>
  <si>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</si>
  <si>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</si>
  <si>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</si>
  <si>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</si>
  <si>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</si>
  <si>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</si>
  <si>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</si>
  <si>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</si>
  <si>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</si>
  <si>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</si>
  <si>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</si>
  <si>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</si>
  <si>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</si>
  <si>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</si>
  <si>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</si>
  <si>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</si>
  <si>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</si>
  <si>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</si>
  <si>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</si>
  <si>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</si>
  <si>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</si>
  <si>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</si>
  <si>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</si>
  <si>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</si>
  <si>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</si>
  <si>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</si>
  <si>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</si>
  <si>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</si>
  <si>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</si>
  <si>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</si>
  <si>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</si>
  <si>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</si>
  <si>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</si>
  <si>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</si>
  <si>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</si>
  <si>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</si>
  <si>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</si>
  <si>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</si>
  <si>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</si>
  <si>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</si>
  <si>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</si>
  <si>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</si>
  <si>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</si>
  <si>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</si>
  <si>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</si>
  <si>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</si>
  <si>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</si>
  <si>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</si>
  <si>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</si>
  <si>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</si>
  <si>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</si>
  <si>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</si>
  <si>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</si>
  <si>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</si>
  <si>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</si>
  <si>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</si>
  <si>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</si>
  <si>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</si>
  <si>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</si>
  <si>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</si>
  <si>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</si>
  <si>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</si>
  <si>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</si>
  <si>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</si>
  <si>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</si>
  <si>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</si>
  <si>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</si>
  <si>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</si>
  <si>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</si>
  <si>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</si>
  <si>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</si>
  <si>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</si>
  <si>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</si>
  <si>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</si>
  <si>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</si>
  <si>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</si>
  <si>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</si>
  <si>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</si>
  <si>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</si>
  <si>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</si>
  <si>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</si>
  <si>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</si>
  <si>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</si>
  <si>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</si>
  <si>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</si>
  <si>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</si>
  <si>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</si>
  <si>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</si>
  <si>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</si>
  <si>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</si>
  <si>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</si>
  <si>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</si>
  <si>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</si>
  <si>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</si>
  <si>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</si>
  <si>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</si>
  <si>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</si>
  <si>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</si>
  <si>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</si>
  <si>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</si>
  <si>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</si>
  <si>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</si>
  <si>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</si>
  <si>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</si>
  <si>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</si>
  <si>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</si>
  <si>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</si>
  <si>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</si>
  <si>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</si>
  <si>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</si>
  <si>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</si>
  <si>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</si>
  <si>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</si>
  <si>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</si>
  <si>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</si>
  <si>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</si>
  <si>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</si>
  <si>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</si>
  <si>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</si>
  <si>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</si>
  <si>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</si>
  <si>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</si>
  <si>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</si>
  <si>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</si>
  <si>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</si>
  <si>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</si>
  <si>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</si>
  <si>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</si>
  <si>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</si>
  <si>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</si>
  <si>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</si>
  <si>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</si>
  <si>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</si>
  <si>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</si>
  <si>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</si>
  <si>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</si>
  <si>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</si>
  <si>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</si>
  <si>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</si>
  <si>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</si>
  <si>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</si>
  <si>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</si>
  <si>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</si>
  <si>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</si>
  <si>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</si>
  <si>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</si>
  <si>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</si>
  <si>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</si>
  <si>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</si>
  <si>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</si>
  <si>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</si>
  <si>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</si>
  <si>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</si>
  <si>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</si>
  <si>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</si>
  <si>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</si>
  <si>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</si>
  <si>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</si>
  <si>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</si>
  <si>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</si>
  <si>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</si>
  <si>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</si>
  <si>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</si>
  <si>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</si>
  <si>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</si>
  <si>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</si>
  <si>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</si>
  <si>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</si>
  <si>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</si>
  <si>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</si>
  <si>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</si>
  <si>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</si>
  <si>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</si>
  <si>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</si>
  <si>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</si>
  <si>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</si>
  <si>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</si>
  <si>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</si>
  <si>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</si>
  <si>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</si>
  <si>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</si>
  <si>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</si>
  <si>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</si>
  <si>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</si>
  <si>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</si>
  <si>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</si>
  <si>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</si>
  <si>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</si>
  <si>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</si>
  <si>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</si>
  <si>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</si>
  <si>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</si>
  <si>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</si>
  <si>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</si>
  <si>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</si>
  <si>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</si>
  <si>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</si>
  <si>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</si>
  <si>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</si>
  <si>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</si>
  <si>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</si>
  <si>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</si>
  <si>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</si>
  <si>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</si>
  <si>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</si>
  <si>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</si>
  <si>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</si>
  <si>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</si>
  <si>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</si>
  <si>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</si>
  <si>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</si>
  <si>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</si>
  <si>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</si>
  <si>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</si>
  <si>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</si>
  <si>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</si>
  <si>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</si>
  <si>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</si>
  <si>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</si>
  <si>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</si>
  <si>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</si>
  <si>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</si>
  <si>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</si>
  <si>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</si>
  <si>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</si>
  <si>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</si>
  <si>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</si>
  <si>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</si>
  <si>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</si>
  <si>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</si>
  <si>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</si>
  <si>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</si>
  <si>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</si>
  <si>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</si>
  <si>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</si>
  <si>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</si>
  <si>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</si>
  <si>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</si>
  <si>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</si>
  <si>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</si>
  <si>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</si>
  <si>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</si>
  <si>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</si>
  <si>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</si>
  <si>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</si>
  <si>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</si>
  <si>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</si>
  <si>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</si>
  <si>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</si>
  <si>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</si>
  <si>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</si>
  <si>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</si>
  <si>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</si>
  <si>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</si>
  <si>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</si>
  <si>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</si>
  <si>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</si>
  <si>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</si>
  <si>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</si>
  <si>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</si>
  <si>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</si>
  <si>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</si>
  <si>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</si>
  <si>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</si>
  <si>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</si>
  <si>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</si>
  <si>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</si>
  <si>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</si>
  <si>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</si>
  <si>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</si>
  <si>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</si>
  <si>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</si>
  <si>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</si>
  <si>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</si>
  <si>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</si>
  <si>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</si>
  <si>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</si>
  <si>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</si>
  <si>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</si>
  <si>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</si>
  <si>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</si>
  <si>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</si>
  <si>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</si>
  <si>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</si>
  <si>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</si>
  <si>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</si>
  <si>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</si>
  <si>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</si>
  <si>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</si>
  <si>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</si>
  <si>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</si>
  <si>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</si>
  <si>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</si>
  <si>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</si>
  <si>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</si>
  <si>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</si>
  <si>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</si>
  <si>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</si>
  <si>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</si>
  <si>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</si>
  <si>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</si>
  <si>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</si>
  <si>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</si>
  <si>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</si>
  <si>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</si>
  <si>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</si>
  <si>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</si>
  <si>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</si>
  <si>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</si>
  <si>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</si>
  <si>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</si>
  <si>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</si>
  <si>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</si>
  <si>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</si>
  <si>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</si>
  <si>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</si>
  <si>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</si>
  <si>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</si>
  <si>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</si>
  <si>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</si>
  <si>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</si>
  <si>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</si>
  <si>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</si>
  <si>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</si>
  <si>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</si>
  <si>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</si>
  <si>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</si>
  <si>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</si>
  <si>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</si>
  <si>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</si>
  <si>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</si>
  <si>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</si>
  <si>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</si>
  <si>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</si>
  <si>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</si>
  <si>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</si>
  <si>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</si>
  <si>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</si>
  <si>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</si>
  <si>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</si>
  <si>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</si>
  <si>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</si>
  <si>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</si>
  <si>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</si>
  <si>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</si>
  <si>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</si>
  <si>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</si>
  <si>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</si>
  <si>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</si>
  <si>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</si>
  <si>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</si>
  <si>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</si>
  <si>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</si>
  <si>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</si>
  <si>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</si>
  <si>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</si>
  <si>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</si>
  <si>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</si>
  <si>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</si>
  <si>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</si>
  <si>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</si>
  <si>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</si>
  <si>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</si>
  <si>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Долгих марина Сергеевна</t>
  </si>
  <si>
    <t>начальник отдела реализации электроэнергии</t>
  </si>
  <si>
    <t>(3452) 68-00-76</t>
  </si>
  <si>
    <t>skds72@mail.ru</t>
  </si>
  <si>
    <t>Мыльникова Юлия Борисовна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</si>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</sst>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49" fontId="67" fillId="0" borderId="64" xfId="1103" applyFont="1" applyBorder="1" applyAlignment="1" applyProtection="1">
      <alignment horizontal="center" vertical="center"/>
    </xf>
    <xf numFmtId="0" fontId="62" fillId="0" borderId="64" xfId="1098" applyFont="1" applyBorder="1" applyAlignment="1">
      <alignment horizontal="center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0" fontId="68" fillId="0" borderId="64" xfId="1098" applyFont="1" applyBorder="1" applyAlignment="1">
      <alignment horizontal="center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19" fillId="0" borderId="14" xfId="1107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57" xfId="1107" applyFont="1" applyBorder="1" applyAlignment="1" applyProtection="1">
      <alignment horizontal="center" vertical="center" wrapText="1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й заголовок" xfId="983"/>
    <cellStyle name="Мой заголовок листа" xfId="984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2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1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56" t="e">
        <f ca="1">"Версия " &amp; GetVersion()</f>
        <v>#NAME?</v>
      </c>
      <c r="O2" s="156"/>
      <c r="P2" s="156"/>
      <c r="Q2" s="63"/>
    </row>
    <row r="3" spans="2:17" s="16" customFormat="1" ht="30.75" customHeight="1" thickBot="1" x14ac:dyDescent="0.25">
      <c r="B3" s="62"/>
      <c r="C3" s="157" t="s">
        <v>151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9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79" t="s">
        <v>161</v>
      </c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60" t="s">
        <v>157</v>
      </c>
      <c r="E29" s="160"/>
      <c r="F29" s="160"/>
      <c r="G29" s="160"/>
      <c r="H29" s="160"/>
      <c r="I29" s="160"/>
      <c r="J29" s="161"/>
      <c r="K29" s="161"/>
      <c r="L29" s="161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52" t="s">
        <v>158</v>
      </c>
      <c r="E30" s="162"/>
      <c r="F30" s="163" t="s">
        <v>168</v>
      </c>
      <c r="G30" s="164"/>
      <c r="H30" s="164"/>
      <c r="I30" s="164"/>
      <c r="J30" s="164"/>
      <c r="K30" s="164"/>
      <c r="L30" s="165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52" t="s">
        <v>159</v>
      </c>
      <c r="E31" s="162"/>
      <c r="F31" s="166" t="s">
        <v>172</v>
      </c>
      <c r="G31" s="167"/>
      <c r="H31" s="167"/>
      <c r="I31" s="167"/>
      <c r="J31" s="167"/>
      <c r="K31" s="167"/>
      <c r="L31" s="168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80" t="s">
        <v>117</v>
      </c>
      <c r="E32" s="181"/>
      <c r="F32" s="182" t="s">
        <v>118</v>
      </c>
      <c r="G32" s="183"/>
      <c r="H32" s="183"/>
      <c r="I32" s="183"/>
      <c r="J32" s="183"/>
      <c r="K32" s="183"/>
      <c r="L32" s="184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60" t="s">
        <v>119</v>
      </c>
      <c r="E34" s="160"/>
      <c r="F34" s="160"/>
      <c r="G34" s="160"/>
      <c r="H34" s="160"/>
      <c r="I34" s="160"/>
      <c r="J34" s="185"/>
      <c r="K34" s="185"/>
      <c r="L34" s="185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52" t="s">
        <v>160</v>
      </c>
      <c r="E35" s="153"/>
      <c r="F35" s="172" t="s">
        <v>169</v>
      </c>
      <c r="G35" s="172"/>
      <c r="H35" s="172"/>
      <c r="I35" s="172"/>
      <c r="J35" s="172"/>
      <c r="K35" s="172"/>
      <c r="L35" s="173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52" t="s">
        <v>158</v>
      </c>
      <c r="E36" s="153"/>
      <c r="F36" s="154" t="s">
        <v>170</v>
      </c>
      <c r="G36" s="154"/>
      <c r="H36" s="154"/>
      <c r="I36" s="154"/>
      <c r="J36" s="154"/>
      <c r="K36" s="154"/>
      <c r="L36" s="155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69" t="s">
        <v>159</v>
      </c>
      <c r="E37" s="170"/>
      <c r="F37" s="171"/>
      <c r="G37" s="172"/>
      <c r="H37" s="172"/>
      <c r="I37" s="172"/>
      <c r="J37" s="172"/>
      <c r="K37" s="172"/>
      <c r="L37" s="173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74" t="s">
        <v>117</v>
      </c>
      <c r="E38" s="175"/>
      <c r="F38" s="176" t="s">
        <v>171</v>
      </c>
      <c r="G38" s="177"/>
      <c r="H38" s="177"/>
      <c r="I38" s="177"/>
      <c r="J38" s="177"/>
      <c r="K38" s="177"/>
      <c r="L38" s="178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N2:P2"/>
    <mergeCell ref="C3:P3"/>
    <mergeCell ref="D29:L29"/>
    <mergeCell ref="D30:E30"/>
    <mergeCell ref="F30:L30"/>
    <mergeCell ref="D31:E31"/>
    <mergeCell ref="F31:L31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2" zoomScaleNormal="100" workbookViewId="0">
      <selection activeCell="M29" sqref="M29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2016</v>
      </c>
    </row>
    <row r="3" spans="1:14" ht="15" customHeight="1" x14ac:dyDescent="0.2">
      <c r="A3" s="26"/>
      <c r="D3" s="94"/>
      <c r="E3" s="95"/>
      <c r="F3" s="96"/>
      <c r="G3" s="195" t="e">
        <f ca="1">version</f>
        <v>#NAME?</v>
      </c>
      <c r="H3" s="196"/>
      <c r="M3" s="28" t="s">
        <v>120</v>
      </c>
      <c r="N3" s="1">
        <f>N2-1</f>
        <v>2015</v>
      </c>
    </row>
    <row r="4" spans="1:14" ht="30" customHeight="1" thickBot="1" x14ac:dyDescent="0.25">
      <c r="D4" s="92"/>
      <c r="E4" s="197" t="s">
        <v>131</v>
      </c>
      <c r="F4" s="198"/>
      <c r="G4" s="199"/>
      <c r="H4" s="100"/>
      <c r="M4" s="28" t="s">
        <v>121</v>
      </c>
      <c r="N4" s="1">
        <f>N2-2</f>
        <v>2014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202" t="s">
        <v>107</v>
      </c>
      <c r="G6" s="203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2016</v>
      </c>
      <c r="G8" s="106" t="s">
        <v>4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204" t="s">
        <v>454</v>
      </c>
      <c r="G10" s="205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86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86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187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188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189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200" t="s">
        <v>21</v>
      </c>
      <c r="F19" s="201"/>
      <c r="G19" s="113" t="s">
        <v>685</v>
      </c>
      <c r="H19" s="100"/>
    </row>
    <row r="20" spans="1:13" ht="30" customHeight="1" x14ac:dyDescent="0.2">
      <c r="A20" s="32"/>
      <c r="D20" s="92"/>
      <c r="E20" s="190" t="s">
        <v>22</v>
      </c>
      <c r="F20" s="191"/>
      <c r="G20" s="114" t="s">
        <v>686</v>
      </c>
      <c r="H20" s="100"/>
    </row>
    <row r="21" spans="1:13" ht="21" customHeight="1" x14ac:dyDescent="0.2">
      <c r="A21" s="32"/>
      <c r="D21" s="92"/>
      <c r="E21" s="192" t="s">
        <v>23</v>
      </c>
      <c r="F21" s="33" t="s">
        <v>24</v>
      </c>
      <c r="G21" s="114" t="s">
        <v>683</v>
      </c>
      <c r="H21" s="100"/>
    </row>
    <row r="22" spans="1:13" ht="21" customHeight="1" x14ac:dyDescent="0.2">
      <c r="A22" s="32"/>
      <c r="D22" s="92"/>
      <c r="E22" s="192"/>
      <c r="F22" s="33" t="s">
        <v>150</v>
      </c>
      <c r="G22" s="114" t="s">
        <v>684</v>
      </c>
      <c r="H22" s="100"/>
    </row>
    <row r="23" spans="1:13" ht="21" customHeight="1" x14ac:dyDescent="0.2">
      <c r="A23" s="32"/>
      <c r="D23" s="92"/>
      <c r="E23" s="192" t="s">
        <v>25</v>
      </c>
      <c r="F23" s="33" t="s">
        <v>24</v>
      </c>
      <c r="G23" s="114" t="s">
        <v>682</v>
      </c>
      <c r="H23" s="100"/>
    </row>
    <row r="24" spans="1:13" ht="21" customHeight="1" x14ac:dyDescent="0.2">
      <c r="A24" s="32"/>
      <c r="D24" s="92"/>
      <c r="E24" s="192"/>
      <c r="F24" s="33" t="s">
        <v>150</v>
      </c>
      <c r="G24" s="114" t="s">
        <v>687</v>
      </c>
      <c r="H24" s="100"/>
    </row>
    <row r="25" spans="1:13" ht="21" customHeight="1" x14ac:dyDescent="0.2">
      <c r="A25" s="32"/>
      <c r="B25" s="5"/>
      <c r="D25" s="93"/>
      <c r="E25" s="193" t="s">
        <v>26</v>
      </c>
      <c r="F25" s="6" t="s">
        <v>24</v>
      </c>
      <c r="G25" s="115" t="s">
        <v>678</v>
      </c>
      <c r="H25" s="101"/>
    </row>
    <row r="26" spans="1:13" ht="21" customHeight="1" x14ac:dyDescent="0.2">
      <c r="A26" s="32"/>
      <c r="B26" s="5"/>
      <c r="D26" s="93"/>
      <c r="E26" s="193"/>
      <c r="F26" s="6" t="s">
        <v>27</v>
      </c>
      <c r="G26" s="115" t="s">
        <v>679</v>
      </c>
      <c r="H26" s="101"/>
    </row>
    <row r="27" spans="1:13" ht="21" customHeight="1" x14ac:dyDescent="0.2">
      <c r="A27" s="32"/>
      <c r="B27" s="5"/>
      <c r="D27" s="93"/>
      <c r="E27" s="193"/>
      <c r="F27" s="33" t="s">
        <v>150</v>
      </c>
      <c r="G27" s="115" t="s">
        <v>680</v>
      </c>
      <c r="H27" s="101"/>
    </row>
    <row r="28" spans="1:13" ht="21" customHeight="1" thickBot="1" x14ac:dyDescent="0.25">
      <c r="A28" s="32"/>
      <c r="B28" s="5"/>
      <c r="D28" s="93"/>
      <c r="E28" s="194"/>
      <c r="F28" s="112" t="s">
        <v>28</v>
      </c>
      <c r="G28" s="116" t="s">
        <v>681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opLeftCell="C7" zoomScale="90" zoomScaleNormal="90" workbookViewId="0">
      <pane xSplit="3" ySplit="10" topLeftCell="L18" activePane="bottomRight" state="frozen"/>
      <selection activeCell="C7" sqref="C7"/>
      <selection pane="topRight" activeCell="F7" sqref="F7"/>
      <selection pane="bottomLeft" activeCell="C17" sqref="C17"/>
      <selection pane="bottomRight" activeCell="T24" sqref="T24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06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Март 2016 года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8"/>
      <c r="X10" s="140"/>
    </row>
    <row r="11" spans="1:24" s="50" customFormat="1" ht="15" customHeight="1" thickBot="1" x14ac:dyDescent="0.25">
      <c r="C11" s="134"/>
      <c r="D11" s="211" t="str">
        <f>"ОРГАНИЗАЦИЯ: " &amp; IF(org="","Не определено",org)</f>
        <v>ОРГАНИЗАЦИЯ: ООО "Дорстрой"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20" t="s">
        <v>29</v>
      </c>
      <c r="E13" s="22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15" t="s">
        <v>137</v>
      </c>
      <c r="X13" s="141"/>
    </row>
    <row r="14" spans="1:24" ht="17.25" customHeight="1" x14ac:dyDescent="0.2">
      <c r="C14" s="133"/>
      <c r="D14" s="221"/>
      <c r="E14" s="210"/>
      <c r="F14" s="210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16"/>
      <c r="X14" s="141"/>
    </row>
    <row r="15" spans="1:24" ht="60" customHeight="1" x14ac:dyDescent="0.2">
      <c r="C15" s="133"/>
      <c r="D15" s="221"/>
      <c r="E15" s="210"/>
      <c r="F15" s="210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16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17" t="str">
        <f>IF(_prd2="","Не определено",_prd2)</f>
        <v>Март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651.2109999999999</v>
      </c>
      <c r="G20" s="48">
        <f t="shared" si="0"/>
        <v>35.219000000000001</v>
      </c>
      <c r="H20" s="48">
        <f t="shared" si="0"/>
        <v>0.82899999999999996</v>
      </c>
      <c r="I20" s="48">
        <f t="shared" si="0"/>
        <v>0</v>
      </c>
      <c r="J20" s="48">
        <f t="shared" si="0"/>
        <v>0</v>
      </c>
      <c r="K20" s="48">
        <f t="shared" si="0"/>
        <v>34.39</v>
      </c>
      <c r="L20" s="48">
        <f t="shared" si="0"/>
        <v>615.99199999999996</v>
      </c>
      <c r="M20" s="48">
        <f t="shared" si="0"/>
        <v>615.99199999999996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1.6096693835713676</v>
      </c>
      <c r="R20" s="48">
        <f>IF(L20=0,0,U20/L20)</f>
        <v>1.8205800000000001</v>
      </c>
      <c r="S20" s="48">
        <f>SUM(S21:S24)</f>
        <v>1178.1536613799999</v>
      </c>
      <c r="T20" s="48">
        <f>SUM(T21:T24)</f>
        <v>56.690946019999998</v>
      </c>
      <c r="U20" s="48">
        <f>SUM(U21:U24)</f>
        <v>1121.4627153599999</v>
      </c>
      <c r="V20" s="48">
        <f>SUM(V21:V24)</f>
        <v>0</v>
      </c>
      <c r="W20" s="131">
        <f>SUM(W21:W24)</f>
        <v>1178.1536613799999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688</v>
      </c>
      <c r="D22" s="144" t="s">
        <v>689</v>
      </c>
      <c r="E22" s="58" t="s">
        <v>248</v>
      </c>
      <c r="F22" s="48">
        <f>G22+L22</f>
        <v>34.39</v>
      </c>
      <c r="G22" s="48">
        <f>H22+I22+J22+K22</f>
        <v>34.39</v>
      </c>
      <c r="H22" s="56"/>
      <c r="I22" s="56"/>
      <c r="J22" s="56"/>
      <c r="K22" s="56">
        <v>34.39</v>
      </c>
      <c r="L22" s="48">
        <f>M22+N22+O22+P22</f>
        <v>0</v>
      </c>
      <c r="M22" s="56"/>
      <c r="N22" s="56"/>
      <c r="O22" s="56"/>
      <c r="P22" s="56"/>
      <c r="Q22" s="56">
        <v>1.6017600000000001</v>
      </c>
      <c r="R22" s="56"/>
      <c r="S22" s="48">
        <f>T22+U22</f>
        <v>55.084526400000001</v>
      </c>
      <c r="T22" s="56">
        <f>K22*Q22</f>
        <v>55.084526400000001</v>
      </c>
      <c r="U22" s="56"/>
      <c r="V22" s="56"/>
      <c r="W22" s="57">
        <f>S22-V22</f>
        <v>55.084526400000001</v>
      </c>
      <c r="X22" s="143"/>
    </row>
    <row r="23" spans="1:24" ht="30" customHeight="1" x14ac:dyDescent="0.2">
      <c r="C23" s="151" t="s">
        <v>688</v>
      </c>
      <c r="D23" s="144" t="s">
        <v>690</v>
      </c>
      <c r="E23" s="58" t="s">
        <v>271</v>
      </c>
      <c r="F23" s="48">
        <f>G23+L23</f>
        <v>616.82099999999991</v>
      </c>
      <c r="G23" s="48">
        <f>H23+I23+J23+K23</f>
        <v>0.82899999999999996</v>
      </c>
      <c r="H23" s="56">
        <v>0.82899999999999996</v>
      </c>
      <c r="I23" s="56"/>
      <c r="J23" s="56"/>
      <c r="K23" s="56"/>
      <c r="L23" s="48">
        <f>M23+N23+O23+P23</f>
        <v>615.99199999999996</v>
      </c>
      <c r="M23" s="56">
        <v>615.99199999999996</v>
      </c>
      <c r="N23" s="56"/>
      <c r="O23" s="56"/>
      <c r="P23" s="56"/>
      <c r="Q23" s="56">
        <v>1.9377800000000001</v>
      </c>
      <c r="R23" s="56">
        <v>1.8205800000000001</v>
      </c>
      <c r="S23" s="48">
        <f>T23+U23</f>
        <v>1123.0691349799999</v>
      </c>
      <c r="T23" s="56">
        <f>H23*Q23</f>
        <v>1.60641962</v>
      </c>
      <c r="U23" s="56">
        <f>M23*R23</f>
        <v>1121.4627153599999</v>
      </c>
      <c r="V23" s="56"/>
      <c r="W23" s="57">
        <f>S23-V23</f>
        <v>1123.0691349799999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8:W18"/>
    <mergeCell ref="R14:R15"/>
    <mergeCell ref="D13:D15"/>
    <mergeCell ref="E13:E15"/>
    <mergeCell ref="F13:P13"/>
    <mergeCell ref="Q13:R13"/>
    <mergeCell ref="S13:U13"/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tabSelected="1" zoomScaleNormal="100" workbookViewId="0"/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Admin</cp:lastModifiedBy>
  <dcterms:created xsi:type="dcterms:W3CDTF">2009-01-25T23:42:29Z</dcterms:created>
  <dcterms:modified xsi:type="dcterms:W3CDTF">2016-05-05T06:13:20Z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